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onatella\Desktop\DONATELLA LAVORO\ORDINE\BILANCI\Bilancio consuntivo 2020 e preventivo2021\"/>
    </mc:Choice>
  </mc:AlternateContent>
  <xr:revisionPtr revIDLastSave="0" documentId="13_ncr:1_{2E6352EF-FD45-4565-BF77-AF4E72D70C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7" i="1" l="1"/>
  <c r="J97" i="1" s="1"/>
  <c r="E31" i="1"/>
  <c r="F30" i="1"/>
  <c r="F29" i="1"/>
  <c r="F27" i="1"/>
  <c r="E27" i="1"/>
  <c r="F26" i="1"/>
  <c r="E26" i="1"/>
  <c r="F24" i="1"/>
  <c r="E24" i="1"/>
  <c r="F23" i="1"/>
  <c r="E23" i="1"/>
  <c r="F22" i="1"/>
  <c r="F21" i="1"/>
  <c r="E21" i="1"/>
  <c r="F20" i="1"/>
  <c r="E20" i="1"/>
  <c r="E17" i="1"/>
  <c r="F16" i="1"/>
  <c r="E16" i="1"/>
  <c r="F15" i="1"/>
  <c r="E15" i="1"/>
  <c r="F14" i="1"/>
  <c r="C13" i="1"/>
  <c r="C14" i="1" s="1"/>
  <c r="E13" i="1"/>
  <c r="F12" i="1"/>
  <c r="E12" i="1"/>
  <c r="B11" i="1"/>
  <c r="F11" i="1"/>
  <c r="E11" i="1"/>
  <c r="C10" i="1"/>
  <c r="F10" i="1"/>
  <c r="E10" i="1"/>
  <c r="C9" i="1"/>
  <c r="B9" i="1"/>
  <c r="E9" i="1"/>
  <c r="C8" i="1"/>
  <c r="B8" i="1"/>
  <c r="F8" i="1"/>
  <c r="E8" i="1"/>
  <c r="F7" i="1"/>
  <c r="E7" i="1"/>
  <c r="C7" i="1"/>
  <c r="F6" i="1"/>
  <c r="E6" i="1"/>
  <c r="C6" i="1"/>
  <c r="F5" i="1"/>
  <c r="E5" i="1"/>
  <c r="C5" i="1"/>
  <c r="F4" i="1"/>
  <c r="C4" i="1"/>
  <c r="B4" i="1"/>
  <c r="F3" i="1"/>
  <c r="E3" i="1"/>
  <c r="C3" i="1"/>
  <c r="B3" i="1"/>
  <c r="C12" i="1" l="1"/>
  <c r="F28" i="1"/>
  <c r="B12" i="1"/>
  <c r="E19" i="1"/>
  <c r="F19" i="1"/>
  <c r="E25" i="1"/>
  <c r="F25" i="1"/>
  <c r="E28" i="1"/>
  <c r="F31" i="1"/>
  <c r="C34" i="1"/>
  <c r="C36" i="1" s="1"/>
  <c r="F36" i="1" s="1"/>
  <c r="B34" i="1"/>
  <c r="E32" i="1" l="1"/>
  <c r="E33" i="1" s="1"/>
  <c r="E34" i="1"/>
  <c r="E35" i="1" s="1"/>
  <c r="E36" i="1" s="1"/>
  <c r="F32" i="1"/>
  <c r="F33" i="1" s="1"/>
  <c r="F34" i="1"/>
  <c r="F35" i="1" s="1"/>
  <c r="B36" i="1"/>
</calcChain>
</file>

<file path=xl/sharedStrings.xml><?xml version="1.0" encoding="utf-8"?>
<sst xmlns="http://schemas.openxmlformats.org/spreadsheetml/2006/main" count="52" uniqueCount="51">
  <si>
    <t xml:space="preserve">      RENDICONTO FINANZIARIO AL 31.12.2020</t>
  </si>
  <si>
    <t xml:space="preserve">ENTRATE </t>
  </si>
  <si>
    <t>USCITE</t>
  </si>
  <si>
    <t>Quote iscrizione annue</t>
  </si>
  <si>
    <t>Assicurazione Consiglio</t>
  </si>
  <si>
    <t xml:space="preserve">Nuove iscrizioni </t>
  </si>
  <si>
    <t xml:space="preserve">Quote FOFI </t>
  </si>
  <si>
    <t>Diritti di segreteria</t>
  </si>
  <si>
    <t>Fatturazione elettronica</t>
  </si>
  <si>
    <t>Contributi FOFI per GDPR</t>
  </si>
  <si>
    <t>Spese postali e postel</t>
  </si>
  <si>
    <t>Cedole su Obbligazioni</t>
  </si>
  <si>
    <t>Assistenza informatica</t>
  </si>
  <si>
    <t>Sito web e canoni fissi dei software</t>
  </si>
  <si>
    <t xml:space="preserve">Interessi bancari C/C </t>
  </si>
  <si>
    <t>Cancelleria</t>
  </si>
  <si>
    <t>Tassa trasferimento albo</t>
  </si>
  <si>
    <t xml:space="preserve">Targhette e spille per nuovi iscritti </t>
  </si>
  <si>
    <t>Rimborso FOFI</t>
  </si>
  <si>
    <t>Spese per attività del Consiglio</t>
  </si>
  <si>
    <t>Entrate correnti gestione caratteristica</t>
  </si>
  <si>
    <t>Spese per invio sms</t>
  </si>
  <si>
    <t>Entrate gestione finanziaria</t>
  </si>
  <si>
    <t>Costo aruba pec</t>
  </si>
  <si>
    <t>Buoni pasto</t>
  </si>
  <si>
    <t>Arrotondamenti passivi</t>
  </si>
  <si>
    <t>Spese generali</t>
  </si>
  <si>
    <t>Stipendi netti</t>
  </si>
  <si>
    <t>Contributi , irpef inail pagati in F24</t>
  </si>
  <si>
    <t>TFR liquidato anno corrente</t>
  </si>
  <si>
    <t xml:space="preserve">Trattenute sindacali </t>
  </si>
  <si>
    <t>Scissione pagamento IVA</t>
  </si>
  <si>
    <t>Costi generali</t>
  </si>
  <si>
    <t>Spese Popso</t>
  </si>
  <si>
    <t>Spese bancarie bolli e canone carta</t>
  </si>
  <si>
    <t>Totale oneri bancari</t>
  </si>
  <si>
    <t>Aran</t>
  </si>
  <si>
    <t>Irap</t>
  </si>
  <si>
    <t>Totale imposte</t>
  </si>
  <si>
    <t>Uscite  correnti gestione caratteristica</t>
  </si>
  <si>
    <t>Avanzo gestione caratteristica</t>
  </si>
  <si>
    <t>TOTALE ENTRATE</t>
  </si>
  <si>
    <t>TOTALE USCITE</t>
  </si>
  <si>
    <t>DISAVANZO DI GESTIONE</t>
  </si>
  <si>
    <t>AVANZO DI GESTIONE</t>
  </si>
  <si>
    <t>TOTALE</t>
  </si>
  <si>
    <t xml:space="preserve">Attrezzatura e arredi </t>
  </si>
  <si>
    <t xml:space="preserve">Onoreficenze </t>
  </si>
  <si>
    <t xml:space="preserve">Varie </t>
  </si>
  <si>
    <t xml:space="preserve">Recupero spese  </t>
  </si>
  <si>
    <t>Titoli Cid (disinvestimento)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</si>
</sst>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/>
    <xf numFmtId="164" fontId="3" fillId="0" borderId="1" xfId="0" applyNumberFormat="1" applyFont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164" fontId="0" fillId="0" borderId="0" xfId="0" applyNumberFormat="1"/>
    <xf numFmtId="0" fontId="0" fillId="4" borderId="1" xfId="0" applyFill="1" applyBorder="1"/>
    <xf numFmtId="164" fontId="0" fillId="4" borderId="1" xfId="0" applyNumberForma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164" fontId="0" fillId="0" borderId="1" xfId="0" applyNumberFormat="1" applyBorder="1" applyAlignment="1">
      <alignment vertical="center"/>
    </xf>
    <xf numFmtId="0" fontId="3" fillId="0" borderId="0" xfId="0" applyFont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0" fontId="5" fillId="7" borderId="1" xfId="0" applyFont="1" applyFill="1" applyBorder="1"/>
    <xf numFmtId="164" fontId="5" fillId="7" borderId="1" xfId="0" applyNumberFormat="1" applyFont="1" applyFill="1" applyBorder="1"/>
    <xf numFmtId="0" fontId="1" fillId="8" borderId="1" xfId="0" applyFont="1" applyFill="1" applyBorder="1"/>
    <xf numFmtId="164" fontId="1" fillId="8" borderId="1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44" fontId="1" fillId="0" borderId="0" xfId="0" applyNumberFormat="1" applyFont="1"/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4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4" borderId="2" xfId="0" applyFill="1" applyBorder="1"/>
    <xf numFmtId="164" fontId="0" fillId="4" borderId="2" xfId="0" applyNumberFormat="1" applyFill="1" applyBorder="1"/>
    <xf numFmtId="0" fontId="0" fillId="4" borderId="0" xfId="0" applyFill="1"/>
    <xf numFmtId="164" fontId="0" fillId="4" borderId="0" xfId="0" applyNumberFormat="1" applyFill="1"/>
    <xf numFmtId="0" fontId="1" fillId="4" borderId="0" xfId="0" applyFont="1" applyFill="1"/>
    <xf numFmtId="164" fontId="1" fillId="4" borderId="0" xfId="0" applyNumberFormat="1" applyFont="1" applyFill="1"/>
    <xf numFmtId="4" fontId="1" fillId="4" borderId="0" xfId="0" applyNumberFormat="1" applyFont="1" applyFill="1"/>
    <xf numFmtId="0" fontId="6" fillId="4" borderId="0" xfId="0" applyFont="1" applyFill="1"/>
    <xf numFmtId="164" fontId="6" fillId="4" borderId="0" xfId="0" applyNumberFormat="1" applyFont="1" applyFill="1"/>
    <xf numFmtId="43" fontId="0" fillId="0" borderId="0" xfId="0" applyNumberFormat="1"/>
    <xf numFmtId="164" fontId="1" fillId="0" borderId="0" xfId="0" applyNumberFormat="1" applyFont="1" applyFill="1"/>
    <xf numFmtId="44" fontId="1" fillId="0" borderId="0" xfId="0" applyNumberFormat="1" applyFont="1" applyFill="1"/>
    <xf numFmtId="0" fontId="1" fillId="0" borderId="0" xfId="0" applyFont="1" applyFill="1"/>
    <xf numFmtId="0" fontId="2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3"/>
  <sheetViews>
    <sheetView tabSelected="1" zoomScaleNormal="100" workbookViewId="0">
      <selection activeCell="A13" sqref="A13"/>
    </sheetView>
  </sheetViews>
  <sheetFormatPr defaultRowHeight="15" x14ac:dyDescent="0.25"/>
  <cols>
    <col min="1" max="1" width="49.5703125" bestFit="1" customWidth="1"/>
    <col min="2" max="2" width="17.28515625" bestFit="1" customWidth="1"/>
    <col min="3" max="3" width="17.7109375" bestFit="1" customWidth="1"/>
    <col min="4" max="4" width="35.140625" bestFit="1" customWidth="1"/>
    <col min="5" max="6" width="17.7109375" bestFit="1" customWidth="1"/>
    <col min="7" max="7" width="13.140625" bestFit="1" customWidth="1"/>
    <col min="8" max="10" width="12" bestFit="1" customWidth="1"/>
  </cols>
  <sheetData>
    <row r="1" spans="1:7" ht="18.75" x14ac:dyDescent="0.3">
      <c r="A1" s="47" t="s">
        <v>0</v>
      </c>
      <c r="B1" s="47"/>
      <c r="C1" s="47"/>
      <c r="D1" s="47"/>
      <c r="E1" s="47"/>
      <c r="F1" s="47"/>
    </row>
    <row r="2" spans="1:7" x14ac:dyDescent="0.25">
      <c r="A2" s="2" t="s">
        <v>1</v>
      </c>
      <c r="B2" s="2">
        <v>2020</v>
      </c>
      <c r="C2" s="2">
        <v>2019</v>
      </c>
      <c r="D2" s="2" t="s">
        <v>2</v>
      </c>
      <c r="E2" s="2">
        <v>2020</v>
      </c>
      <c r="F2" s="2">
        <v>2019</v>
      </c>
    </row>
    <row r="3" spans="1:7" x14ac:dyDescent="0.25">
      <c r="A3" s="1" t="s">
        <v>3</v>
      </c>
      <c r="B3" s="3">
        <f>1709.48+120820+4200+30.16+1.1+1590+604.64+5040</f>
        <v>133995.38</v>
      </c>
      <c r="C3" s="3">
        <f>1193.38+80930+44105+535.52+14.86+3388.66</f>
        <v>130167.42000000001</v>
      </c>
      <c r="D3" s="1" t="s">
        <v>4</v>
      </c>
      <c r="E3" s="3">
        <f>2446+1722.1</f>
        <v>4168.1000000000004</v>
      </c>
      <c r="F3" s="3">
        <f>2445+1720.1</f>
        <v>4165.1000000000004</v>
      </c>
    </row>
    <row r="4" spans="1:7" x14ac:dyDescent="0.25">
      <c r="A4" s="1" t="s">
        <v>5</v>
      </c>
      <c r="B4" s="3">
        <f>2400+750+2850+1500</f>
        <v>7500</v>
      </c>
      <c r="C4" s="3">
        <f>2250+750+3000+750</f>
        <v>6750</v>
      </c>
      <c r="D4" s="1" t="s">
        <v>6</v>
      </c>
      <c r="E4" s="3">
        <v>40755</v>
      </c>
      <c r="F4" s="3">
        <f>40462.4</f>
        <v>40462.400000000001</v>
      </c>
    </row>
    <row r="5" spans="1:7" x14ac:dyDescent="0.25">
      <c r="A5" s="1" t="s">
        <v>7</v>
      </c>
      <c r="B5" s="3">
        <v>315</v>
      </c>
      <c r="C5" s="3">
        <f>350+290</f>
        <v>640</v>
      </c>
      <c r="D5" s="1" t="s">
        <v>8</v>
      </c>
      <c r="E5" s="3">
        <f>163.92</f>
        <v>163.92</v>
      </c>
      <c r="F5" s="3">
        <f>25</f>
        <v>25</v>
      </c>
    </row>
    <row r="6" spans="1:7" x14ac:dyDescent="0.25">
      <c r="A6" s="1" t="s">
        <v>9</v>
      </c>
      <c r="B6" s="3">
        <v>3000</v>
      </c>
      <c r="C6" s="3">
        <f>3000</f>
        <v>3000</v>
      </c>
      <c r="D6" s="1" t="s">
        <v>10</v>
      </c>
      <c r="E6" s="3">
        <f>237.86+467.27+303.5</f>
        <v>1008.63</v>
      </c>
      <c r="F6" s="3">
        <f>211.32+41.45</f>
        <v>252.76999999999998</v>
      </c>
    </row>
    <row r="7" spans="1:7" x14ac:dyDescent="0.25">
      <c r="A7" s="1" t="s">
        <v>11</v>
      </c>
      <c r="B7" s="3">
        <v>0</v>
      </c>
      <c r="C7" s="3">
        <f>104.71</f>
        <v>104.71</v>
      </c>
      <c r="D7" s="1" t="s">
        <v>12</v>
      </c>
      <c r="E7" s="3">
        <f>150+150+780</f>
        <v>1080</v>
      </c>
      <c r="F7" s="3">
        <f>42</f>
        <v>42</v>
      </c>
    </row>
    <row r="8" spans="1:7" x14ac:dyDescent="0.25">
      <c r="A8" s="1" t="s">
        <v>14</v>
      </c>
      <c r="B8" s="3">
        <f>20.02</f>
        <v>20.02</v>
      </c>
      <c r="C8" s="3">
        <f>13.7</f>
        <v>13.7</v>
      </c>
      <c r="D8" s="1" t="s">
        <v>13</v>
      </c>
      <c r="E8" s="3">
        <f>7206.48+40.98+270</f>
        <v>7517.4599999999991</v>
      </c>
      <c r="F8" s="3">
        <f>7206.48+6500+1050+220</f>
        <v>14976.48</v>
      </c>
    </row>
    <row r="9" spans="1:7" x14ac:dyDescent="0.25">
      <c r="A9" s="1" t="s">
        <v>16</v>
      </c>
      <c r="B9" s="3">
        <f>50+50+50</f>
        <v>150</v>
      </c>
      <c r="C9" s="3">
        <f>50</f>
        <v>50</v>
      </c>
      <c r="D9" s="1" t="s">
        <v>15</v>
      </c>
      <c r="E9" s="3">
        <f>120.83</f>
        <v>120.83</v>
      </c>
      <c r="F9" s="3">
        <v>0</v>
      </c>
    </row>
    <row r="10" spans="1:7" x14ac:dyDescent="0.25">
      <c r="A10" s="1" t="s">
        <v>18</v>
      </c>
      <c r="B10" s="3">
        <v>0</v>
      </c>
      <c r="C10" s="3">
        <f>847.5</f>
        <v>847.5</v>
      </c>
      <c r="D10" s="1" t="s">
        <v>17</v>
      </c>
      <c r="E10" s="3">
        <f>145.68</f>
        <v>145.68</v>
      </c>
      <c r="F10" s="3">
        <f>162.85</f>
        <v>162.85</v>
      </c>
    </row>
    <row r="11" spans="1:7" x14ac:dyDescent="0.25">
      <c r="A11" s="1" t="s">
        <v>49</v>
      </c>
      <c r="B11" s="3">
        <f>224+6.46</f>
        <v>230.46</v>
      </c>
      <c r="C11" s="3">
        <v>0</v>
      </c>
      <c r="D11" s="1" t="s">
        <v>46</v>
      </c>
      <c r="E11" s="3">
        <f>590.15+340</f>
        <v>930.15</v>
      </c>
      <c r="F11" s="3">
        <f>480</f>
        <v>480</v>
      </c>
    </row>
    <row r="12" spans="1:7" x14ac:dyDescent="0.25">
      <c r="A12" s="5" t="s">
        <v>20</v>
      </c>
      <c r="B12" s="6">
        <f>SUM(B3:B11)</f>
        <v>145210.85999999999</v>
      </c>
      <c r="C12" s="6">
        <f>SUM(C3:C11)</f>
        <v>141573.33000000002</v>
      </c>
      <c r="D12" s="1" t="s">
        <v>19</v>
      </c>
      <c r="E12" s="4">
        <f>500+302.64+200+800+200+165.9</f>
        <v>2168.54</v>
      </c>
      <c r="F12" s="3">
        <f>180.31+14+35+195.86+478+641.59+466.3+523.5+650+350+460+207.5+450+52+572.5+384+446+350+500+190</f>
        <v>7146.56</v>
      </c>
    </row>
    <row r="13" spans="1:7" x14ac:dyDescent="0.25">
      <c r="A13" s="1" t="s">
        <v>50</v>
      </c>
      <c r="B13" s="3">
        <v>0</v>
      </c>
      <c r="C13" s="3">
        <f>25000</f>
        <v>25000</v>
      </c>
      <c r="D13" s="1" t="s">
        <v>47</v>
      </c>
      <c r="E13" s="3">
        <f>907.83</f>
        <v>907.83</v>
      </c>
      <c r="F13" s="3">
        <v>0</v>
      </c>
    </row>
    <row r="14" spans="1:7" x14ac:dyDescent="0.25">
      <c r="A14" s="7" t="s">
        <v>22</v>
      </c>
      <c r="B14" s="8">
        <v>0</v>
      </c>
      <c r="C14" s="8">
        <f>SUM(C13)</f>
        <v>25000</v>
      </c>
      <c r="D14" s="1" t="s">
        <v>21</v>
      </c>
      <c r="E14" s="3">
        <v>0</v>
      </c>
      <c r="F14" s="3">
        <f>29.03</f>
        <v>29.03</v>
      </c>
    </row>
    <row r="15" spans="1:7" x14ac:dyDescent="0.25">
      <c r="A15" s="10"/>
      <c r="B15" s="11"/>
      <c r="C15" s="11"/>
      <c r="D15" s="1" t="s">
        <v>23</v>
      </c>
      <c r="E15" s="3">
        <f>240.21+120.87+70.38+32.13+32.13+201.96+61.2+71.91+56.61+114.75+185.13+148.41</f>
        <v>1335.6900000000003</v>
      </c>
      <c r="F15" s="3">
        <f>159.12+116.28+64.26+38.25+35.19+205.02+65.79+52.02+59.67+84.15+122.4+133.11</f>
        <v>1135.2599999999998</v>
      </c>
      <c r="G15" s="9"/>
    </row>
    <row r="16" spans="1:7" x14ac:dyDescent="0.25">
      <c r="A16" s="12"/>
      <c r="B16" s="13"/>
      <c r="C16" s="13"/>
      <c r="D16" s="1" t="s">
        <v>24</v>
      </c>
      <c r="E16" s="3">
        <f>665</f>
        <v>665</v>
      </c>
      <c r="F16" s="3">
        <f>782</f>
        <v>782</v>
      </c>
    </row>
    <row r="17" spans="1:9" x14ac:dyDescent="0.25">
      <c r="A17" s="12"/>
      <c r="B17" s="13"/>
      <c r="C17" s="13"/>
      <c r="D17" s="1" t="s">
        <v>48</v>
      </c>
      <c r="E17" s="3">
        <f>26.85</f>
        <v>26.85</v>
      </c>
      <c r="F17" s="3">
        <v>0</v>
      </c>
      <c r="G17" s="9"/>
      <c r="H17" s="9"/>
    </row>
    <row r="18" spans="1:9" x14ac:dyDescent="0.25">
      <c r="A18" s="1"/>
      <c r="B18" s="3"/>
      <c r="C18" s="3"/>
      <c r="D18" s="1" t="s">
        <v>25</v>
      </c>
      <c r="E18" s="3">
        <v>2.09</v>
      </c>
      <c r="F18" s="3">
        <v>0</v>
      </c>
      <c r="G18" s="9"/>
    </row>
    <row r="19" spans="1:9" x14ac:dyDescent="0.25">
      <c r="A19" s="1"/>
      <c r="B19" s="3"/>
      <c r="C19" s="3"/>
      <c r="D19" s="14" t="s">
        <v>26</v>
      </c>
      <c r="E19" s="15">
        <f>SUM(E3:E18)</f>
        <v>60995.77</v>
      </c>
      <c r="F19" s="15">
        <f>SUM(F3:F17)</f>
        <v>69659.45</v>
      </c>
    </row>
    <row r="20" spans="1:9" x14ac:dyDescent="0.25">
      <c r="A20" s="1"/>
      <c r="B20" s="3"/>
      <c r="C20" s="3"/>
      <c r="D20" s="1" t="s">
        <v>27</v>
      </c>
      <c r="E20" s="3">
        <f>3666+1844+1595+1849+3655+1858+1642+2233+3658+1791+1671+1276+1859</f>
        <v>28597</v>
      </c>
      <c r="F20" s="3">
        <f>1932+3579+1827+1598+1863+3656+1880+1858+1852+3662+1835+1617+1327+1861</f>
        <v>30347</v>
      </c>
    </row>
    <row r="21" spans="1:9" x14ac:dyDescent="0.25">
      <c r="A21" s="1"/>
      <c r="B21" s="3"/>
      <c r="C21" s="3"/>
      <c r="D21" s="1" t="s">
        <v>28</v>
      </c>
      <c r="E21" s="3">
        <f>1763.67+1503.25+2698.15+2053.31+936.25+916.5+765.7+778.83+954.41+923.74+2506.7+2053.11+978.74+934.61+718.76+778.83+569.73+923.74+2503.64+2053.11+935.58+898.38+780.4+952.43-3923.73</f>
        <v>26957.840000000007</v>
      </c>
      <c r="F21" s="3">
        <f>3028.72+4445.81+1826.28+1542.14+2106.97+4558.09+1911.55+1277.09+1886.63+4546.07+1891.72+1738.99-3794.69</f>
        <v>26965.370000000006</v>
      </c>
    </row>
    <row r="22" spans="1:9" x14ac:dyDescent="0.25">
      <c r="A22" s="1"/>
      <c r="B22" s="3"/>
      <c r="C22" s="3"/>
      <c r="D22" s="1" t="s">
        <v>29</v>
      </c>
      <c r="E22" s="3">
        <v>2953.58</v>
      </c>
      <c r="F22" s="3">
        <f>3252.58</f>
        <v>3252.58</v>
      </c>
    </row>
    <row r="23" spans="1:9" x14ac:dyDescent="0.25">
      <c r="A23" s="1"/>
      <c r="B23" s="3"/>
      <c r="C23" s="3"/>
      <c r="D23" s="1" t="s">
        <v>30</v>
      </c>
      <c r="E23" s="16">
        <f>18.6+18.6+18.6+18.6+18.6+18.6+18.6+18.6+18.6+18.6+18.6</f>
        <v>204.59999999999997</v>
      </c>
      <c r="F23" s="3">
        <f>18.6+18.6+18.6+18.6+18.6+18.6+18.6+18.6+18.6+18.6+18.6+18.6+18.6+18.6</f>
        <v>260.39999999999998</v>
      </c>
      <c r="G23" s="9"/>
      <c r="I23" s="17"/>
    </row>
    <row r="24" spans="1:9" x14ac:dyDescent="0.25">
      <c r="A24" s="1"/>
      <c r="B24" s="3"/>
      <c r="C24" s="3"/>
      <c r="D24" s="1" t="s">
        <v>31</v>
      </c>
      <c r="E24" s="3">
        <f>1.19+36.06+1726.65+26.6+129.83+1.4+20+289.01</f>
        <v>2230.7399999999998</v>
      </c>
      <c r="F24" s="3">
        <f>114.4+1821.34+1431.51+231+9.24+48.4+1.4+5.5+31.28+34.06</f>
        <v>3728.13</v>
      </c>
    </row>
    <row r="25" spans="1:9" x14ac:dyDescent="0.25">
      <c r="A25" s="1"/>
      <c r="B25" s="3"/>
      <c r="C25" s="3"/>
      <c r="D25" s="14" t="s">
        <v>32</v>
      </c>
      <c r="E25" s="15">
        <f>SUM(E20:E24)</f>
        <v>60943.760000000009</v>
      </c>
      <c r="F25" s="15">
        <f>SUM(F20:F24)</f>
        <v>64553.48000000001</v>
      </c>
    </row>
    <row r="26" spans="1:9" x14ac:dyDescent="0.25">
      <c r="A26" s="1"/>
      <c r="B26" s="3"/>
      <c r="C26" s="3"/>
      <c r="D26" s="1" t="s">
        <v>33</v>
      </c>
      <c r="E26" s="3">
        <f>1390.58+6.37+4.9</f>
        <v>1401.85</v>
      </c>
      <c r="F26" s="3">
        <f>1377.74+6.86+6.37+5.39</f>
        <v>1396.36</v>
      </c>
    </row>
    <row r="27" spans="1:9" x14ac:dyDescent="0.25">
      <c r="A27" s="1"/>
      <c r="B27" s="3"/>
      <c r="C27" s="3"/>
      <c r="D27" s="1" t="s">
        <v>34</v>
      </c>
      <c r="E27" s="3">
        <f>41.31+24.9+16.11+41.01+32.34+25.1+34.65+33.9+51.9</f>
        <v>301.22000000000003</v>
      </c>
      <c r="F27" s="3">
        <f>53.81+53.11+41.01+57.54+39.72+33.7+33.9+34.2+34.2</f>
        <v>381.18999999999994</v>
      </c>
    </row>
    <row r="28" spans="1:9" x14ac:dyDescent="0.25">
      <c r="A28" s="1"/>
      <c r="B28" s="3"/>
      <c r="C28" s="3"/>
      <c r="D28" s="14" t="s">
        <v>35</v>
      </c>
      <c r="E28" s="15">
        <f>SUM(E26:E27)</f>
        <v>1703.07</v>
      </c>
      <c r="F28" s="15">
        <f>SUM(F26:F27)</f>
        <v>1777.5499999999997</v>
      </c>
    </row>
    <row r="29" spans="1:9" x14ac:dyDescent="0.25">
      <c r="A29" s="1"/>
      <c r="B29" s="3"/>
      <c r="C29" s="3"/>
      <c r="D29" s="1" t="s">
        <v>36</v>
      </c>
      <c r="E29" s="3">
        <v>3.1</v>
      </c>
      <c r="F29" s="3">
        <f>3.1</f>
        <v>3.1</v>
      </c>
    </row>
    <row r="30" spans="1:9" x14ac:dyDescent="0.25">
      <c r="A30" s="1"/>
      <c r="B30" s="3"/>
      <c r="C30" s="3"/>
      <c r="D30" s="1" t="s">
        <v>37</v>
      </c>
      <c r="E30" s="3">
        <v>3923.73</v>
      </c>
      <c r="F30" s="11">
        <f>3794.69+6.29</f>
        <v>3800.98</v>
      </c>
    </row>
    <row r="31" spans="1:9" x14ac:dyDescent="0.25">
      <c r="A31" s="1"/>
      <c r="B31" s="3"/>
      <c r="C31" s="3"/>
      <c r="D31" s="14" t="s">
        <v>38</v>
      </c>
      <c r="E31" s="15">
        <f>SUM(E29:E30)</f>
        <v>3926.83</v>
      </c>
      <c r="F31" s="15">
        <f>SUM(F29:F30)</f>
        <v>3804.08</v>
      </c>
    </row>
    <row r="32" spans="1:9" x14ac:dyDescent="0.25">
      <c r="A32" s="1"/>
      <c r="B32" s="3"/>
      <c r="C32" s="3"/>
      <c r="D32" s="5" t="s">
        <v>39</v>
      </c>
      <c r="E32" s="6">
        <f>SUM(E19+E25+E28+E31)</f>
        <v>127569.43000000001</v>
      </c>
      <c r="F32" s="6">
        <f>SUM(F19+F25+F28+F31)</f>
        <v>139794.55999999997</v>
      </c>
    </row>
    <row r="33" spans="1:7" x14ac:dyDescent="0.25">
      <c r="A33" s="1"/>
      <c r="B33" s="3"/>
      <c r="C33" s="3"/>
      <c r="D33" s="18" t="s">
        <v>40</v>
      </c>
      <c r="E33" s="19">
        <f>SUM(B12-E32)</f>
        <v>17641.429999999978</v>
      </c>
      <c r="F33" s="19">
        <f>SUM(C12-F32)</f>
        <v>1778.7700000000477</v>
      </c>
      <c r="G33" s="9"/>
    </row>
    <row r="34" spans="1:7" x14ac:dyDescent="0.25">
      <c r="A34" s="20" t="s">
        <v>41</v>
      </c>
      <c r="B34" s="21">
        <f>SUM(B12)</f>
        <v>145210.85999999999</v>
      </c>
      <c r="C34" s="21">
        <f>SUM(C12+C14)</f>
        <v>166573.33000000002</v>
      </c>
      <c r="D34" s="20" t="s">
        <v>42</v>
      </c>
      <c r="E34" s="21">
        <f>SUM(E19+E25+E28+E31)</f>
        <v>127569.43000000001</v>
      </c>
      <c r="F34" s="21">
        <f>SUM(F19+F25+F28+F31)</f>
        <v>139794.55999999997</v>
      </c>
    </row>
    <row r="35" spans="1:7" x14ac:dyDescent="0.25">
      <c r="A35" s="22" t="s">
        <v>43</v>
      </c>
      <c r="B35" s="23">
        <v>0</v>
      </c>
      <c r="C35" s="23">
        <v>0</v>
      </c>
      <c r="D35" s="22" t="s">
        <v>44</v>
      </c>
      <c r="E35" s="23">
        <f>B34-E34</f>
        <v>17641.429999999978</v>
      </c>
      <c r="F35" s="23">
        <f>SUM(F36-F34)</f>
        <v>26778.770000000048</v>
      </c>
    </row>
    <row r="36" spans="1:7" x14ac:dyDescent="0.25">
      <c r="A36" s="24" t="s">
        <v>45</v>
      </c>
      <c r="B36" s="25">
        <f>SUM(B34:B35)</f>
        <v>145210.85999999999</v>
      </c>
      <c r="C36" s="25">
        <f>SUM(C34)</f>
        <v>166573.33000000002</v>
      </c>
      <c r="D36" s="24" t="s">
        <v>45</v>
      </c>
      <c r="E36" s="25">
        <f>SUM(E34:E35)</f>
        <v>145210.85999999999</v>
      </c>
      <c r="F36" s="25">
        <f>SUM(C36)</f>
        <v>166573.33000000002</v>
      </c>
    </row>
    <row r="37" spans="1:7" x14ac:dyDescent="0.25">
      <c r="A37" s="26"/>
      <c r="B37" s="26"/>
      <c r="C37" s="26"/>
      <c r="D37" s="26"/>
      <c r="E37" s="27"/>
      <c r="F37" s="27"/>
    </row>
    <row r="38" spans="1:7" x14ac:dyDescent="0.25">
      <c r="A38" s="26"/>
      <c r="B38" s="26"/>
      <c r="C38" s="26"/>
      <c r="D38" s="26"/>
      <c r="E38" s="26"/>
      <c r="F38" s="26"/>
    </row>
    <row r="39" spans="1:7" x14ac:dyDescent="0.25">
      <c r="A39" s="26"/>
      <c r="B39" s="26"/>
      <c r="C39" s="26"/>
      <c r="D39" s="26"/>
      <c r="E39" s="26"/>
      <c r="F39" s="26"/>
    </row>
    <row r="40" spans="1:7" x14ac:dyDescent="0.25">
      <c r="A40" s="26"/>
      <c r="B40" s="26"/>
      <c r="C40" s="26"/>
      <c r="D40" s="26"/>
      <c r="E40" s="26"/>
      <c r="F40" s="26"/>
    </row>
    <row r="41" spans="1:7" x14ac:dyDescent="0.25">
      <c r="C41" s="26"/>
      <c r="D41" s="26"/>
      <c r="E41" s="26"/>
      <c r="F41" s="26"/>
    </row>
    <row r="42" spans="1:7" x14ac:dyDescent="0.25">
      <c r="A42" s="26"/>
      <c r="B42" s="26"/>
      <c r="C42" s="27"/>
      <c r="D42" s="46"/>
      <c r="E42" s="46"/>
      <c r="F42" s="26"/>
    </row>
    <row r="43" spans="1:7" x14ac:dyDescent="0.25">
      <c r="A43" s="26"/>
      <c r="B43" s="26"/>
      <c r="C43" s="27"/>
      <c r="D43" s="45"/>
      <c r="E43" s="45"/>
      <c r="F43" s="26"/>
    </row>
    <row r="44" spans="1:7" x14ac:dyDescent="0.25">
      <c r="A44" s="26"/>
      <c r="B44" s="26"/>
      <c r="C44" s="27"/>
      <c r="D44" s="46"/>
      <c r="E44" s="46"/>
      <c r="F44" s="26"/>
    </row>
    <row r="45" spans="1:7" x14ac:dyDescent="0.25">
      <c r="A45" s="26"/>
      <c r="B45" s="26"/>
      <c r="C45" s="27"/>
      <c r="D45" s="46"/>
      <c r="E45" s="46"/>
      <c r="F45" s="26"/>
    </row>
    <row r="46" spans="1:7" x14ac:dyDescent="0.25">
      <c r="A46" s="26"/>
      <c r="B46" s="26"/>
      <c r="C46" s="27"/>
      <c r="D46" s="46"/>
      <c r="E46" s="46"/>
      <c r="F46" s="26"/>
    </row>
    <row r="47" spans="1:7" x14ac:dyDescent="0.25">
      <c r="A47" s="26"/>
      <c r="B47" s="26"/>
      <c r="C47" s="27"/>
      <c r="D47" s="46"/>
      <c r="E47" s="46"/>
      <c r="F47" s="29"/>
    </row>
    <row r="48" spans="1:7" x14ac:dyDescent="0.25">
      <c r="A48" s="26"/>
      <c r="B48" s="26"/>
      <c r="C48" s="27"/>
      <c r="D48" s="45"/>
      <c r="E48" s="45"/>
      <c r="F48" s="27"/>
    </row>
    <row r="49" spans="1:6" x14ac:dyDescent="0.25">
      <c r="A49" s="26"/>
      <c r="B49" s="26"/>
      <c r="C49" s="26"/>
      <c r="D49" s="46"/>
      <c r="E49" s="46"/>
      <c r="F49" s="26"/>
    </row>
    <row r="50" spans="1:6" x14ac:dyDescent="0.25">
      <c r="A50" s="26"/>
      <c r="B50" s="26"/>
      <c r="C50" s="26"/>
      <c r="D50" s="46"/>
      <c r="E50" s="46"/>
      <c r="F50" s="26"/>
    </row>
    <row r="51" spans="1:6" x14ac:dyDescent="0.25">
      <c r="A51" s="26"/>
      <c r="B51" s="26"/>
      <c r="C51" s="26"/>
      <c r="D51" s="46"/>
      <c r="E51" s="46"/>
      <c r="F51" s="26"/>
    </row>
    <row r="52" spans="1:6" x14ac:dyDescent="0.25">
      <c r="A52" s="26"/>
      <c r="B52" s="26"/>
      <c r="C52" s="26"/>
      <c r="D52" s="46"/>
      <c r="E52" s="46"/>
      <c r="F52" s="26"/>
    </row>
    <row r="53" spans="1:6" x14ac:dyDescent="0.25">
      <c r="A53" s="26"/>
      <c r="B53" s="27"/>
      <c r="C53" s="27"/>
      <c r="D53" s="46"/>
      <c r="E53" s="46"/>
      <c r="F53" s="26"/>
    </row>
    <row r="54" spans="1:6" x14ac:dyDescent="0.25">
      <c r="A54" s="26"/>
      <c r="B54" s="27"/>
      <c r="C54" s="27"/>
      <c r="D54" s="46"/>
      <c r="E54" s="46"/>
      <c r="F54" s="28"/>
    </row>
    <row r="55" spans="1:6" x14ac:dyDescent="0.25">
      <c r="A55" s="26"/>
      <c r="B55" s="44"/>
      <c r="C55" s="44"/>
      <c r="D55" s="46"/>
      <c r="E55" s="46"/>
      <c r="F55" s="26"/>
    </row>
    <row r="56" spans="1:6" x14ac:dyDescent="0.25">
      <c r="A56" s="26"/>
      <c r="B56" s="44"/>
      <c r="C56" s="44"/>
      <c r="D56" s="45"/>
      <c r="E56" s="46"/>
      <c r="F56" s="26"/>
    </row>
    <row r="57" spans="1:6" x14ac:dyDescent="0.25">
      <c r="A57" s="26"/>
      <c r="B57" s="27"/>
      <c r="C57" s="27"/>
      <c r="D57" s="46"/>
      <c r="E57" s="46"/>
      <c r="F57" s="26"/>
    </row>
    <row r="58" spans="1:6" x14ac:dyDescent="0.25">
      <c r="A58" s="26"/>
      <c r="B58" s="27"/>
      <c r="C58" s="27"/>
      <c r="D58" s="45"/>
      <c r="E58" s="46"/>
      <c r="F58" s="26"/>
    </row>
    <row r="59" spans="1:6" x14ac:dyDescent="0.25">
      <c r="A59" s="26"/>
      <c r="B59" s="26"/>
      <c r="C59" s="26"/>
      <c r="D59" s="46"/>
      <c r="E59" s="46"/>
      <c r="F59" s="26"/>
    </row>
    <row r="60" spans="1:6" x14ac:dyDescent="0.25">
      <c r="A60" s="26"/>
      <c r="B60" s="26"/>
      <c r="C60" s="27"/>
      <c r="D60" s="44"/>
      <c r="E60" s="46"/>
      <c r="F60" s="26"/>
    </row>
    <row r="61" spans="1:6" x14ac:dyDescent="0.25">
      <c r="A61" s="26"/>
      <c r="B61" s="26"/>
      <c r="C61" s="26"/>
      <c r="D61" s="46"/>
      <c r="E61" s="46"/>
      <c r="F61" s="26"/>
    </row>
    <row r="62" spans="1:6" x14ac:dyDescent="0.25">
      <c r="A62" s="26"/>
      <c r="B62" s="26"/>
      <c r="C62" s="26"/>
      <c r="D62" s="46"/>
      <c r="E62" s="46"/>
      <c r="F62" s="26"/>
    </row>
    <row r="63" spans="1:6" x14ac:dyDescent="0.25">
      <c r="A63" s="26"/>
      <c r="B63" s="26"/>
      <c r="C63" s="26"/>
      <c r="D63" s="46"/>
      <c r="E63" s="46"/>
      <c r="F63" s="26"/>
    </row>
    <row r="64" spans="1:6" x14ac:dyDescent="0.25">
      <c r="A64" s="26"/>
      <c r="B64" s="26"/>
      <c r="C64" s="26"/>
      <c r="D64" s="46"/>
      <c r="E64" s="46"/>
      <c r="F64" s="26"/>
    </row>
    <row r="65" spans="1:6" x14ac:dyDescent="0.25">
      <c r="A65" s="26"/>
      <c r="B65" s="26"/>
      <c r="C65" s="26"/>
      <c r="D65" s="46"/>
      <c r="E65" s="46"/>
      <c r="F65" s="26"/>
    </row>
    <row r="66" spans="1:6" x14ac:dyDescent="0.25">
      <c r="A66" s="26"/>
      <c r="B66" s="26"/>
      <c r="C66" s="27"/>
      <c r="D66" s="46"/>
      <c r="E66" s="46"/>
      <c r="F66" s="26"/>
    </row>
    <row r="67" spans="1:6" x14ac:dyDescent="0.25">
      <c r="A67" s="26"/>
      <c r="B67" s="26"/>
      <c r="C67" s="27"/>
      <c r="D67" s="46"/>
      <c r="E67" s="46"/>
      <c r="F67" s="26"/>
    </row>
    <row r="68" spans="1:6" x14ac:dyDescent="0.25">
      <c r="A68" s="26"/>
      <c r="B68" s="26"/>
      <c r="C68" s="27"/>
      <c r="D68" s="44"/>
      <c r="E68" s="44"/>
      <c r="F68" s="27"/>
    </row>
    <row r="69" spans="1:6" x14ac:dyDescent="0.25">
      <c r="A69" s="26"/>
      <c r="B69" s="26"/>
      <c r="C69" s="27"/>
      <c r="D69" s="44"/>
      <c r="E69" s="44"/>
      <c r="F69" s="27"/>
    </row>
    <row r="70" spans="1:6" x14ac:dyDescent="0.25">
      <c r="A70" s="26"/>
      <c r="B70" s="26"/>
      <c r="C70" s="27"/>
      <c r="D70" s="44"/>
      <c r="E70" s="44"/>
      <c r="F70" s="27"/>
    </row>
    <row r="71" spans="1:6" x14ac:dyDescent="0.25">
      <c r="A71" s="26"/>
      <c r="B71" s="26"/>
      <c r="C71" s="26"/>
      <c r="D71" s="46"/>
      <c r="E71" s="46"/>
      <c r="F71" s="26"/>
    </row>
    <row r="72" spans="1:6" x14ac:dyDescent="0.25">
      <c r="A72" s="26"/>
      <c r="B72" s="26"/>
      <c r="C72" s="26"/>
      <c r="D72" s="46"/>
      <c r="E72" s="46"/>
      <c r="F72" s="26"/>
    </row>
    <row r="73" spans="1:6" x14ac:dyDescent="0.25">
      <c r="A73" s="26"/>
      <c r="B73" s="26"/>
      <c r="C73" s="26"/>
      <c r="D73" s="46"/>
      <c r="E73" s="46"/>
      <c r="F73" s="26"/>
    </row>
    <row r="74" spans="1:6" x14ac:dyDescent="0.25">
      <c r="A74" s="26"/>
      <c r="B74" s="26"/>
      <c r="C74" s="26"/>
      <c r="D74" s="46"/>
      <c r="E74" s="46"/>
      <c r="F74" s="26"/>
    </row>
    <row r="75" spans="1:6" x14ac:dyDescent="0.25">
      <c r="A75" s="26"/>
      <c r="B75" s="26"/>
      <c r="C75" s="26"/>
      <c r="D75" s="46"/>
      <c r="E75" s="46"/>
      <c r="F75" s="26"/>
    </row>
    <row r="76" spans="1:6" x14ac:dyDescent="0.25">
      <c r="A76" s="26"/>
      <c r="B76" s="26"/>
      <c r="C76" s="27"/>
      <c r="D76" s="26"/>
      <c r="E76" s="26"/>
      <c r="F76" s="26"/>
    </row>
    <row r="77" spans="1:6" x14ac:dyDescent="0.25">
      <c r="A77" s="26"/>
      <c r="B77" s="26"/>
      <c r="C77" s="27"/>
      <c r="D77" s="26"/>
      <c r="E77" s="26"/>
      <c r="F77" s="26"/>
    </row>
    <row r="78" spans="1:6" x14ac:dyDescent="0.25">
      <c r="A78" s="26"/>
      <c r="B78" s="26"/>
      <c r="C78" s="27"/>
      <c r="D78" s="26"/>
      <c r="E78" s="26"/>
      <c r="F78" s="26"/>
    </row>
    <row r="79" spans="1:6" x14ac:dyDescent="0.25">
      <c r="A79" s="26"/>
      <c r="B79" s="26"/>
      <c r="C79" s="26"/>
      <c r="D79" s="26"/>
      <c r="E79" s="26"/>
      <c r="F79" s="26"/>
    </row>
    <row r="80" spans="1:6" x14ac:dyDescent="0.25">
      <c r="A80" s="26"/>
      <c r="B80" s="26"/>
      <c r="C80" s="26"/>
      <c r="D80" s="26"/>
      <c r="E80" s="26"/>
      <c r="F80" s="26"/>
    </row>
    <row r="81" spans="1:10" x14ac:dyDescent="0.25">
      <c r="A81" s="26"/>
      <c r="B81" s="26"/>
      <c r="C81" s="26"/>
    </row>
    <row r="83" spans="1:10" x14ac:dyDescent="0.25">
      <c r="D83" s="26"/>
      <c r="E83" s="26"/>
      <c r="F83" s="26"/>
    </row>
    <row r="84" spans="1:10" x14ac:dyDescent="0.25">
      <c r="D84" s="26"/>
      <c r="E84" s="26"/>
      <c r="F84" s="26"/>
    </row>
    <row r="85" spans="1:10" x14ac:dyDescent="0.25">
      <c r="D85" s="26"/>
      <c r="E85" s="26"/>
      <c r="F85" s="26"/>
    </row>
    <row r="86" spans="1:10" x14ac:dyDescent="0.25">
      <c r="D86" s="26"/>
      <c r="E86" s="26"/>
      <c r="F86" s="26"/>
    </row>
    <row r="87" spans="1:10" x14ac:dyDescent="0.25">
      <c r="D87" s="26"/>
      <c r="E87" s="26"/>
      <c r="F87" s="26"/>
    </row>
    <row r="88" spans="1:10" x14ac:dyDescent="0.25">
      <c r="A88" s="26"/>
      <c r="B88" s="26"/>
      <c r="C88" s="26"/>
      <c r="D88" s="26"/>
      <c r="E88" s="26"/>
      <c r="F88" s="26"/>
    </row>
    <row r="89" spans="1:10" x14ac:dyDescent="0.25">
      <c r="A89" s="26"/>
      <c r="B89" s="26"/>
      <c r="C89" s="26"/>
      <c r="D89" s="26"/>
      <c r="E89" s="26"/>
      <c r="F89" s="26"/>
    </row>
    <row r="90" spans="1:10" x14ac:dyDescent="0.25">
      <c r="A90" s="26"/>
      <c r="B90" s="26"/>
      <c r="C90" s="26"/>
      <c r="D90" s="26"/>
      <c r="E90" s="26"/>
      <c r="F90" s="26"/>
    </row>
    <row r="91" spans="1:10" x14ac:dyDescent="0.25">
      <c r="A91" s="26"/>
      <c r="B91" s="26"/>
      <c r="C91" s="26"/>
      <c r="D91" s="26"/>
      <c r="E91" s="26"/>
      <c r="F91" s="26"/>
    </row>
    <row r="92" spans="1:10" x14ac:dyDescent="0.25">
      <c r="H92" s="9"/>
    </row>
    <row r="93" spans="1:10" x14ac:dyDescent="0.25">
      <c r="D93" s="9"/>
      <c r="E93" s="9"/>
      <c r="F93" s="9"/>
      <c r="H93" s="9"/>
      <c r="J93" s="31"/>
    </row>
    <row r="94" spans="1:10" x14ac:dyDescent="0.25">
      <c r="D94" s="30"/>
      <c r="E94" s="30"/>
      <c r="F94" s="30"/>
      <c r="H94" s="9"/>
    </row>
    <row r="95" spans="1:10" x14ac:dyDescent="0.25">
      <c r="D95" s="30"/>
      <c r="E95" s="30"/>
      <c r="F95" s="30"/>
      <c r="H95" s="9"/>
    </row>
    <row r="96" spans="1:10" x14ac:dyDescent="0.25">
      <c r="D96" s="30"/>
      <c r="E96" s="30"/>
      <c r="F96" s="30"/>
      <c r="H96" s="9"/>
    </row>
    <row r="97" spans="1:23" x14ac:dyDescent="0.25">
      <c r="D97" s="9"/>
      <c r="E97" s="9"/>
      <c r="F97" s="9"/>
      <c r="G97" s="31"/>
      <c r="H97" s="9"/>
      <c r="I97" s="9" t="e">
        <f>SUM(#REF!)</f>
        <v>#REF!</v>
      </c>
      <c r="J97" s="31" t="e">
        <f>SUM(H97-I97)</f>
        <v>#REF!</v>
      </c>
    </row>
    <row r="98" spans="1:23" x14ac:dyDescent="0.25">
      <c r="D98" s="27"/>
      <c r="E98" s="27"/>
      <c r="F98" s="27"/>
      <c r="H98" s="9"/>
    </row>
    <row r="99" spans="1:23" x14ac:dyDescent="0.25">
      <c r="A99" s="26"/>
      <c r="B99" s="26"/>
      <c r="C99" s="26"/>
      <c r="D99" s="27"/>
      <c r="E99" s="27"/>
      <c r="F99" s="27"/>
      <c r="H99" s="9"/>
    </row>
    <row r="100" spans="1:23" x14ac:dyDescent="0.25">
      <c r="A100" s="26"/>
      <c r="B100" s="26"/>
      <c r="C100" s="26"/>
      <c r="D100" s="26"/>
      <c r="E100" s="26"/>
      <c r="F100" s="26"/>
      <c r="H100" s="9"/>
    </row>
    <row r="101" spans="1:23" x14ac:dyDescent="0.25">
      <c r="A101" s="26"/>
      <c r="B101" s="26"/>
      <c r="C101" s="26"/>
      <c r="D101" s="26"/>
      <c r="E101" s="26"/>
      <c r="F101" s="26"/>
      <c r="H101" s="9"/>
    </row>
    <row r="102" spans="1:23" x14ac:dyDescent="0.25">
      <c r="A102" s="26"/>
      <c r="B102" s="26"/>
      <c r="C102" s="26"/>
      <c r="D102" s="26"/>
      <c r="E102" s="26"/>
      <c r="F102" s="26"/>
      <c r="H102" s="31"/>
    </row>
    <row r="103" spans="1:23" x14ac:dyDescent="0.25">
      <c r="A103" s="26"/>
      <c r="B103" s="26"/>
      <c r="C103" s="26"/>
      <c r="D103" s="26"/>
      <c r="E103" s="26"/>
      <c r="F103" s="26"/>
      <c r="H103" s="9"/>
    </row>
    <row r="106" spans="1:23" x14ac:dyDescent="0.25">
      <c r="D106" s="32"/>
      <c r="E106" s="32"/>
      <c r="F106" s="32"/>
    </row>
    <row r="107" spans="1:23" x14ac:dyDescent="0.25">
      <c r="D107" s="32"/>
      <c r="E107" s="32"/>
      <c r="F107" s="32"/>
    </row>
    <row r="108" spans="1:23" x14ac:dyDescent="0.25">
      <c r="D108" s="33"/>
      <c r="E108" s="33"/>
      <c r="F108" s="33"/>
      <c r="H108" s="32"/>
    </row>
    <row r="109" spans="1:23" x14ac:dyDescent="0.25">
      <c r="D109" s="33"/>
      <c r="E109" s="33"/>
      <c r="F109" s="33"/>
      <c r="I109" s="31"/>
      <c r="R109" s="34"/>
      <c r="S109" s="34"/>
      <c r="T109" s="34"/>
      <c r="U109" s="34"/>
      <c r="V109" s="35"/>
      <c r="W109" s="35"/>
    </row>
    <row r="110" spans="1:23" x14ac:dyDescent="0.25">
      <c r="H110" s="32"/>
      <c r="R110" s="36"/>
      <c r="S110" s="36"/>
      <c r="T110" s="36"/>
      <c r="U110" s="36"/>
      <c r="V110" s="37"/>
      <c r="W110" s="37"/>
    </row>
    <row r="111" spans="1:23" x14ac:dyDescent="0.25">
      <c r="R111" s="36"/>
      <c r="S111" s="36"/>
      <c r="T111" s="36"/>
      <c r="U111" s="36"/>
      <c r="V111" s="37"/>
      <c r="W111" s="37"/>
    </row>
    <row r="112" spans="1:23" x14ac:dyDescent="0.25">
      <c r="R112" s="36"/>
      <c r="S112" s="36"/>
      <c r="T112" s="36"/>
      <c r="U112" s="36"/>
      <c r="V112" s="37"/>
      <c r="W112" s="37"/>
    </row>
    <row r="113" spans="4:23" x14ac:dyDescent="0.25">
      <c r="R113" s="36"/>
      <c r="S113" s="36"/>
      <c r="T113" s="36"/>
      <c r="U113" s="36"/>
      <c r="V113" s="37"/>
      <c r="W113" s="37"/>
    </row>
    <row r="114" spans="4:23" x14ac:dyDescent="0.25">
      <c r="D114" s="32"/>
      <c r="E114" s="32"/>
      <c r="F114" s="32"/>
      <c r="H114" s="32"/>
      <c r="J114" s="32"/>
      <c r="R114" s="36"/>
      <c r="S114" s="36"/>
      <c r="T114" s="36"/>
      <c r="U114" s="36"/>
      <c r="V114" s="37"/>
      <c r="W114" s="37"/>
    </row>
    <row r="115" spans="4:23" x14ac:dyDescent="0.25">
      <c r="G115" s="32"/>
      <c r="R115" s="36"/>
      <c r="S115" s="36"/>
      <c r="T115" s="36"/>
      <c r="U115" s="36"/>
      <c r="V115" s="37"/>
      <c r="W115" s="37"/>
    </row>
    <row r="116" spans="4:23" x14ac:dyDescent="0.25">
      <c r="R116" s="36"/>
      <c r="S116" s="36"/>
      <c r="T116" s="36"/>
      <c r="U116" s="36"/>
      <c r="V116" s="37"/>
      <c r="W116" s="37"/>
    </row>
    <row r="117" spans="4:23" x14ac:dyDescent="0.25">
      <c r="R117" s="36"/>
      <c r="S117" s="36"/>
      <c r="T117" s="36"/>
      <c r="U117" s="36"/>
      <c r="V117" s="37"/>
      <c r="W117" s="37"/>
    </row>
    <row r="118" spans="4:23" x14ac:dyDescent="0.25">
      <c r="R118" s="36"/>
      <c r="S118" s="36"/>
      <c r="T118" s="36"/>
      <c r="U118" s="36"/>
      <c r="V118" s="37"/>
      <c r="W118" s="37"/>
    </row>
    <row r="119" spans="4:23" x14ac:dyDescent="0.25">
      <c r="G119" s="32"/>
      <c r="I119" s="32"/>
      <c r="R119" s="36"/>
      <c r="S119" s="36"/>
      <c r="T119" s="36"/>
      <c r="U119" s="36"/>
      <c r="V119" s="37"/>
      <c r="W119" s="37"/>
    </row>
    <row r="120" spans="4:23" x14ac:dyDescent="0.25">
      <c r="D120" s="9"/>
      <c r="E120" s="9"/>
      <c r="F120" s="9"/>
      <c r="R120" s="36"/>
      <c r="S120" s="36"/>
      <c r="T120" s="36"/>
      <c r="U120" s="36"/>
      <c r="V120" s="37"/>
      <c r="W120" s="37"/>
    </row>
    <row r="121" spans="4:23" x14ac:dyDescent="0.25">
      <c r="D121" s="9"/>
      <c r="E121" s="9"/>
      <c r="F121" s="9"/>
      <c r="R121" s="36"/>
      <c r="S121" s="36"/>
      <c r="T121" s="36"/>
      <c r="U121" s="36"/>
      <c r="V121" s="37"/>
      <c r="W121" s="37"/>
    </row>
    <row r="122" spans="4:23" x14ac:dyDescent="0.25">
      <c r="D122" s="9"/>
      <c r="E122" s="9"/>
      <c r="F122" s="9"/>
      <c r="R122" s="36"/>
      <c r="S122" s="36"/>
      <c r="T122" s="36"/>
      <c r="U122" s="36"/>
      <c r="V122" s="37"/>
      <c r="W122" s="37"/>
    </row>
    <row r="123" spans="4:23" x14ac:dyDescent="0.25">
      <c r="D123" s="9"/>
      <c r="E123" s="9"/>
      <c r="F123" s="9"/>
      <c r="R123" s="36"/>
      <c r="S123" s="36"/>
      <c r="T123" s="36"/>
      <c r="U123" s="36"/>
      <c r="V123" s="37"/>
      <c r="W123" s="37"/>
    </row>
    <row r="124" spans="4:23" x14ac:dyDescent="0.25">
      <c r="D124" s="9"/>
      <c r="E124" s="9"/>
      <c r="F124" s="9"/>
      <c r="R124" s="36"/>
      <c r="S124" s="36"/>
      <c r="T124" s="36"/>
      <c r="U124" s="36"/>
      <c r="V124" s="37"/>
      <c r="W124" s="37"/>
    </row>
    <row r="125" spans="4:23" x14ac:dyDescent="0.25">
      <c r="D125" s="9"/>
      <c r="E125" s="9"/>
      <c r="F125" s="9"/>
      <c r="R125" s="36"/>
      <c r="S125" s="36"/>
      <c r="T125" s="36"/>
      <c r="U125" s="38"/>
      <c r="V125" s="39"/>
      <c r="W125" s="39"/>
    </row>
    <row r="126" spans="4:23" x14ac:dyDescent="0.25">
      <c r="D126" s="9"/>
      <c r="E126" s="9"/>
      <c r="F126" s="9"/>
      <c r="R126" s="38"/>
      <c r="S126" s="36"/>
      <c r="T126" s="40"/>
      <c r="U126" s="41"/>
      <c r="V126" s="42"/>
      <c r="W126" s="42"/>
    </row>
    <row r="127" spans="4:23" x14ac:dyDescent="0.25">
      <c r="D127" s="9"/>
      <c r="E127" s="9"/>
      <c r="F127" s="9"/>
      <c r="R127" s="38"/>
      <c r="S127" s="36"/>
      <c r="T127" s="40"/>
      <c r="U127" s="38"/>
      <c r="V127" s="39"/>
      <c r="W127" s="39"/>
    </row>
    <row r="128" spans="4:23" x14ac:dyDescent="0.25">
      <c r="D128" s="43"/>
      <c r="E128" s="43"/>
      <c r="F128" s="43"/>
      <c r="R128" s="36"/>
      <c r="S128" s="40"/>
      <c r="T128" s="36"/>
      <c r="U128" s="36"/>
      <c r="V128" s="36"/>
      <c r="W128" s="36"/>
    </row>
    <row r="129" spans="4:19" x14ac:dyDescent="0.25">
      <c r="S129" s="40"/>
    </row>
    <row r="130" spans="4:19" x14ac:dyDescent="0.25">
      <c r="M130" s="36"/>
    </row>
    <row r="133" spans="4:19" x14ac:dyDescent="0.25">
      <c r="D133" s="43"/>
      <c r="E133" s="43"/>
      <c r="F133" s="43"/>
    </row>
  </sheetData>
  <mergeCells count="1">
    <mergeCell ref="A1:F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horizontalDpi="300" verticalDpi="300" r:id="rId1"/>
  <rowBreaks count="1" manualBreakCount="1">
    <brk id="36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</dc:creator>
  <cp:lastModifiedBy>Donatella</cp:lastModifiedBy>
  <cp:lastPrinted>2021-05-31T15:51:18Z</cp:lastPrinted>
  <dcterms:created xsi:type="dcterms:W3CDTF">2015-06-05T18:19:34Z</dcterms:created>
  <dcterms:modified xsi:type="dcterms:W3CDTF">2021-06-22T06:57:50Z</dcterms:modified>
</cp:coreProperties>
</file>